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 Table" sheetId="1" state="visible" r:id="rId2"/>
  </sheets>
  <definedNames>
    <definedName function="false" hidden="false" localSheetId="0" name="_xlnm.Print_Area" vbProcedure="false">'SoC Table'!$A$1:$L$36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<sst xmlns="http://schemas.openxmlformats.org/spreadsheetml/2006/main" count="38" uniqueCount="17">
  <si>
    <r>
      <rPr>
        <b val="true"/>
        <sz val="16"/>
        <rFont val="Arial"/>
        <family val="2"/>
      </rPr>
      <t xml:space="preserve">TEMPERATURE COMPENSATED BATTERY
STATE-OF-CHARGE (SoC) TABLES
</t>
    </r>
    <r>
      <rPr>
        <b val="true"/>
        <sz val="12"/>
        <rFont val="Arial"/>
        <family val="2"/>
      </rPr>
      <t xml:space="preserve">(Revised October 2, 2017)</t>
    </r>
  </si>
  <si>
    <t xml:space="preserve">Ambient
Temperature</t>
  </si>
  <si>
    <t xml:space="preserve">Wet Low Maintenance (Sb/Ca) or Wet Standard (Sb/Sb) Battery</t>
  </si>
  <si>
    <t xml:space="preserve">Temperature</t>
  </si>
  <si>
    <t xml:space="preserve">Specific Gravity Reading</t>
  </si>
  <si>
    <t xml:space="preserve">Open Circuit Voltage Reading</t>
  </si>
  <si>
    <t xml:space="preserve">Degrees Fahrenheit</t>
  </si>
  <si>
    <t xml:space="preserve">Degrees Celsius</t>
  </si>
  <si>
    <t xml:space="preserve">100% SoC</t>
  </si>
  <si>
    <t xml:space="preserve">75% SoC</t>
  </si>
  <si>
    <t xml:space="preserve">50% SoC</t>
  </si>
  <si>
    <t xml:space="preserve">25% SoC</t>
  </si>
  <si>
    <t xml:space="preserve">0% SoC</t>
  </si>
  <si>
    <t xml:space="preserve">120</t>
  </si>
  <si>
    <t xml:space="preserve">Wet "Maintenance Free"
(Ca/Ca) Battery</t>
  </si>
  <si>
    <t xml:space="preserve">Wet "Maintenance Free" (Ca/Ca) or
AGM/Gel Cell VRLA (Ca/Ca) Battery</t>
  </si>
  <si>
    <t xml:space="preserve">www.batteryfaq.org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</si>
</sst>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"/>
    <numFmt numFmtId="167" formatCode="0.000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000FF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  <font>
      <sz val="12"/>
      <name val="Arial"/>
      <family val="2"/>
    </font>
    <font>
      <b val="true"/>
      <sz val="12"/>
      <color rgb="FF009900"/>
      <name val="Arial"/>
      <family val="2"/>
    </font>
    <font>
      <b val="true"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" activeCellId="0" sqref="N1"/>
    </sheetView>
  </sheetViews>
  <sheetFormatPr defaultColWidth="9.01171875" defaultRowHeight="12.75" zeroHeight="false" outlineLevelRow="0" outlineLevelCol="0"/>
  <cols>
    <col collapsed="false" customWidth="true" hidden="false" outlineLevel="0" max="1" min="1" style="1" width="12.6"/>
    <col collapsed="false" customWidth="true" hidden="false" outlineLevel="0" max="2" min="2" style="2" width="10.27"/>
    <col collapsed="false" customWidth="true" hidden="false" outlineLevel="0" max="7" min="3" style="2" width="7.27"/>
    <col collapsed="false" customWidth="true" hidden="false" outlineLevel="0" max="12" min="8" style="2" width="8.27"/>
  </cols>
  <sheetData>
    <row r="1" customFormat="false" ht="72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33.75" hidden="false" customHeight="true" outlineLevel="0" collapsed="false">
      <c r="A2" s="4" t="s">
        <v>1</v>
      </c>
      <c r="B2" s="4"/>
      <c r="C2" s="5" t="s">
        <v>2</v>
      </c>
      <c r="D2" s="5"/>
      <c r="E2" s="5"/>
      <c r="F2" s="5"/>
      <c r="G2" s="5"/>
      <c r="H2" s="5"/>
      <c r="I2" s="5"/>
      <c r="J2" s="5"/>
      <c r="K2" s="5"/>
      <c r="L2" s="5"/>
    </row>
    <row r="3" customFormat="false" ht="16.5" hidden="false" customHeight="true" outlineLevel="0" collapsed="false">
      <c r="A3" s="4" t="s">
        <v>3</v>
      </c>
      <c r="B3" s="4"/>
      <c r="C3" s="5" t="s">
        <v>4</v>
      </c>
      <c r="D3" s="5"/>
      <c r="E3" s="5"/>
      <c r="F3" s="5"/>
      <c r="G3" s="5"/>
      <c r="H3" s="5" t="s">
        <v>5</v>
      </c>
      <c r="I3" s="5"/>
      <c r="J3" s="5"/>
      <c r="K3" s="5"/>
      <c r="L3" s="5"/>
    </row>
    <row r="4" customFormat="false" ht="33.75" hidden="false" customHeight="true" outlineLevel="0" collapsed="false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</row>
    <row r="5" s="10" customFormat="true" ht="15.85" hidden="false" customHeight="true" outlineLevel="0" collapsed="false">
      <c r="A5" s="7" t="s">
        <v>13</v>
      </c>
      <c r="B5" s="8" t="n">
        <v>48.9</v>
      </c>
      <c r="C5" s="9" t="n">
        <f aca="false">C9-0.018</f>
        <v>1.247</v>
      </c>
      <c r="D5" s="9" t="n">
        <f aca="false">D9-0.018</f>
        <v>1.207</v>
      </c>
      <c r="E5" s="9" t="n">
        <f aca="false">E9-0.018</f>
        <v>1.172</v>
      </c>
      <c r="F5" s="9" t="n">
        <f aca="false">F9-0.018</f>
        <v>1.137</v>
      </c>
      <c r="G5" s="9" t="n">
        <f aca="false">G9-0.018</f>
        <v>1.102</v>
      </c>
      <c r="H5" s="9" t="n">
        <f aca="false">H9+0.015</f>
        <v>12.665</v>
      </c>
      <c r="I5" s="9" t="n">
        <f aca="false">I9+0.015</f>
        <v>12.465</v>
      </c>
      <c r="J5" s="9" t="n">
        <f aca="false">J9+0.015</f>
        <v>12.255</v>
      </c>
      <c r="K5" s="9" t="n">
        <f aca="false">K9+0.015</f>
        <v>12.075</v>
      </c>
      <c r="L5" s="9" t="n">
        <f aca="false">L9+0.015</f>
        <v>11.905</v>
      </c>
    </row>
    <row r="6" s="10" customFormat="true" ht="15.85" hidden="false" customHeight="true" outlineLevel="0" collapsed="false">
      <c r="A6" s="11" t="n">
        <v>110</v>
      </c>
      <c r="B6" s="12" t="n">
        <v>43.3</v>
      </c>
      <c r="C6" s="13" t="n">
        <f aca="false">C9-0.014</f>
        <v>1.251</v>
      </c>
      <c r="D6" s="13" t="n">
        <f aca="false">D9-0.014</f>
        <v>1.211</v>
      </c>
      <c r="E6" s="13" t="n">
        <f aca="false">E9-0.014</f>
        <v>1.176</v>
      </c>
      <c r="F6" s="13" t="n">
        <f aca="false">F9-0.014</f>
        <v>1.141</v>
      </c>
      <c r="G6" s="13" t="n">
        <f aca="false">G9-0.014</f>
        <v>1.106</v>
      </c>
      <c r="H6" s="13" t="n">
        <f aca="false">H9+0.013</f>
        <v>12.663</v>
      </c>
      <c r="I6" s="13" t="n">
        <f aca="false">I9+0.013</f>
        <v>12.463</v>
      </c>
      <c r="J6" s="13" t="n">
        <f aca="false">J9+0.013</f>
        <v>12.253</v>
      </c>
      <c r="K6" s="13" t="n">
        <f aca="false">K9+0.013</f>
        <v>12.073</v>
      </c>
      <c r="L6" s="13" t="n">
        <f aca="false">L9+0.013</f>
        <v>11.903</v>
      </c>
    </row>
    <row r="7" s="10" customFormat="true" ht="15.85" hidden="false" customHeight="true" outlineLevel="0" collapsed="false">
      <c r="A7" s="7" t="n">
        <v>100</v>
      </c>
      <c r="B7" s="8" t="n">
        <v>37.8</v>
      </c>
      <c r="C7" s="9" t="n">
        <f aca="false">C9-0.01</f>
        <v>1.255</v>
      </c>
      <c r="D7" s="9" t="n">
        <f aca="false">D9-0.01</f>
        <v>1.215</v>
      </c>
      <c r="E7" s="9" t="n">
        <f aca="false">E9-0.01</f>
        <v>1.18</v>
      </c>
      <c r="F7" s="9" t="n">
        <f aca="false">F9-0.01</f>
        <v>1.145</v>
      </c>
      <c r="G7" s="9" t="n">
        <f aca="false">G9-0.01</f>
        <v>1.11</v>
      </c>
      <c r="H7" s="9" t="n">
        <f aca="false">H9+0.009</f>
        <v>12.659</v>
      </c>
      <c r="I7" s="9" t="n">
        <f aca="false">I9+0.009</f>
        <v>12.459</v>
      </c>
      <c r="J7" s="9" t="n">
        <f aca="false">J9+0.009</f>
        <v>12.249</v>
      </c>
      <c r="K7" s="9" t="n">
        <f aca="false">K9+0.009</f>
        <v>12.069</v>
      </c>
      <c r="L7" s="9" t="n">
        <f aca="false">L9+0.009</f>
        <v>11.899</v>
      </c>
    </row>
    <row r="8" s="10" customFormat="true" ht="15.85" hidden="false" customHeight="true" outlineLevel="0" collapsed="false">
      <c r="A8" s="11" t="n">
        <v>90</v>
      </c>
      <c r="B8" s="12" t="n">
        <v>32.2</v>
      </c>
      <c r="C8" s="13" t="n">
        <f aca="false">C9-0.006</f>
        <v>1.259</v>
      </c>
      <c r="D8" s="13" t="n">
        <f aca="false">D9-0.006</f>
        <v>1.219</v>
      </c>
      <c r="E8" s="13" t="n">
        <f aca="false">E9-0.006</f>
        <v>1.184</v>
      </c>
      <c r="F8" s="13" t="n">
        <f aca="false">F9-0.006</f>
        <v>1.149</v>
      </c>
      <c r="G8" s="13" t="n">
        <f aca="false">G9-0.006</f>
        <v>1.114</v>
      </c>
      <c r="H8" s="13" t="n">
        <f aca="false">H9+0.007</f>
        <v>12.657</v>
      </c>
      <c r="I8" s="13" t="n">
        <f aca="false">I9+0.007</f>
        <v>12.457</v>
      </c>
      <c r="J8" s="13" t="n">
        <f aca="false">J9+0.007</f>
        <v>12.247</v>
      </c>
      <c r="K8" s="13" t="n">
        <f aca="false">K9+0.007</f>
        <v>12.067</v>
      </c>
      <c r="L8" s="13" t="n">
        <f aca="false">L9+0.007</f>
        <v>11.897</v>
      </c>
    </row>
    <row r="9" s="17" customFormat="true" ht="15.85" hidden="false" customHeight="true" outlineLevel="0" collapsed="false">
      <c r="A9" s="14" t="n">
        <v>77</v>
      </c>
      <c r="B9" s="15" t="n">
        <v>25</v>
      </c>
      <c r="C9" s="16" t="n">
        <v>1.265</v>
      </c>
      <c r="D9" s="16" t="n">
        <v>1.225</v>
      </c>
      <c r="E9" s="16" t="n">
        <v>1.19</v>
      </c>
      <c r="F9" s="16" t="n">
        <v>1.155</v>
      </c>
      <c r="G9" s="16" t="n">
        <v>1.12</v>
      </c>
      <c r="H9" s="16" t="n">
        <v>12.65</v>
      </c>
      <c r="I9" s="16" t="n">
        <v>12.45</v>
      </c>
      <c r="J9" s="16" t="n">
        <v>12.24</v>
      </c>
      <c r="K9" s="16" t="n">
        <v>12.06</v>
      </c>
      <c r="L9" s="16" t="n">
        <v>11.89</v>
      </c>
    </row>
    <row r="10" s="10" customFormat="true" ht="15.85" hidden="false" customHeight="true" outlineLevel="0" collapsed="false">
      <c r="A10" s="11" t="n">
        <v>70</v>
      </c>
      <c r="B10" s="12" t="n">
        <v>21.1</v>
      </c>
      <c r="C10" s="13" t="n">
        <f aca="false">C9+0.005</f>
        <v>1.27</v>
      </c>
      <c r="D10" s="13" t="n">
        <f aca="false">D9+0.005</f>
        <v>1.23</v>
      </c>
      <c r="E10" s="13" t="n">
        <f aca="false">E9+0.005</f>
        <v>1.195</v>
      </c>
      <c r="F10" s="13" t="n">
        <f aca="false">F9+0.005</f>
        <v>1.16</v>
      </c>
      <c r="G10" s="13" t="n">
        <f aca="false">G9+0.005</f>
        <v>1.125</v>
      </c>
      <c r="H10" s="13" t="n">
        <f aca="false">H9-0.008</f>
        <v>12.642</v>
      </c>
      <c r="I10" s="13" t="n">
        <f aca="false">I9-0.008</f>
        <v>12.442</v>
      </c>
      <c r="J10" s="13" t="n">
        <f aca="false">J9-0.008</f>
        <v>12.232</v>
      </c>
      <c r="K10" s="13" t="n">
        <f aca="false">K9-0.008</f>
        <v>12.052</v>
      </c>
      <c r="L10" s="13" t="n">
        <f aca="false">L9-0.008</f>
        <v>11.882</v>
      </c>
    </row>
    <row r="11" s="10" customFormat="true" ht="15.85" hidden="false" customHeight="true" outlineLevel="0" collapsed="false">
      <c r="A11" s="7" t="n">
        <v>60</v>
      </c>
      <c r="B11" s="8" t="n">
        <v>15.6</v>
      </c>
      <c r="C11" s="9" t="n">
        <f aca="false">C9+0.009</f>
        <v>1.274</v>
      </c>
      <c r="D11" s="9" t="n">
        <f aca="false">D9+0.009</f>
        <v>1.234</v>
      </c>
      <c r="E11" s="9" t="n">
        <f aca="false">E9+0.009</f>
        <v>1.199</v>
      </c>
      <c r="F11" s="9" t="n">
        <f aca="false">F9+0.009</f>
        <v>1.164</v>
      </c>
      <c r="G11" s="9" t="n">
        <f aca="false">G9+0.009</f>
        <v>1.129</v>
      </c>
      <c r="H11" s="9" t="n">
        <f aca="false">H9-0.015</f>
        <v>12.635</v>
      </c>
      <c r="I11" s="9" t="n">
        <f aca="false">I9-0.015</f>
        <v>12.435</v>
      </c>
      <c r="J11" s="9" t="n">
        <f aca="false">J9-0.015</f>
        <v>12.225</v>
      </c>
      <c r="K11" s="9" t="n">
        <f aca="false">K9-0.015</f>
        <v>12.045</v>
      </c>
      <c r="L11" s="9" t="n">
        <f aca="false">L9-0.015</f>
        <v>11.875</v>
      </c>
    </row>
    <row r="12" s="10" customFormat="true" ht="15.85" hidden="false" customHeight="true" outlineLevel="0" collapsed="false">
      <c r="A12" s="11" t="n">
        <v>50</v>
      </c>
      <c r="B12" s="12" t="n">
        <v>10</v>
      </c>
      <c r="C12" s="13" t="n">
        <f aca="false">C9+0.011</f>
        <v>1.276</v>
      </c>
      <c r="D12" s="13" t="n">
        <f aca="false">D9+0.011</f>
        <v>1.236</v>
      </c>
      <c r="E12" s="13" t="n">
        <f aca="false">E9+0.011</f>
        <v>1.201</v>
      </c>
      <c r="F12" s="13" t="n">
        <f aca="false">F9+0.011</f>
        <v>1.166</v>
      </c>
      <c r="G12" s="13" t="n">
        <f aca="false">G9+0.011</f>
        <v>1.131</v>
      </c>
      <c r="H12" s="13" t="n">
        <f aca="false">H9-0.027</f>
        <v>12.623</v>
      </c>
      <c r="I12" s="13" t="n">
        <f aca="false">I9-0.027</f>
        <v>12.423</v>
      </c>
      <c r="J12" s="13" t="n">
        <f aca="false">J9-0.027</f>
        <v>12.213</v>
      </c>
      <c r="K12" s="13" t="n">
        <f aca="false">K9-0.027</f>
        <v>12.033</v>
      </c>
      <c r="L12" s="13" t="n">
        <f aca="false">L9-0.027</f>
        <v>11.863</v>
      </c>
    </row>
    <row r="13" s="10" customFormat="true" ht="15.85" hidden="false" customHeight="true" outlineLevel="0" collapsed="false">
      <c r="A13" s="7" t="n">
        <v>40</v>
      </c>
      <c r="B13" s="8" t="n">
        <v>4.4</v>
      </c>
      <c r="C13" s="9" t="n">
        <f aca="false">C9+0.017</f>
        <v>1.282</v>
      </c>
      <c r="D13" s="9" t="n">
        <f aca="false">D9+0.017</f>
        <v>1.242</v>
      </c>
      <c r="E13" s="9" t="n">
        <f aca="false">E9+0.017</f>
        <v>1.207</v>
      </c>
      <c r="F13" s="9" t="n">
        <f aca="false">F9+0.017</f>
        <v>1.172</v>
      </c>
      <c r="G13" s="9" t="n">
        <f aca="false">G9+0.017</f>
        <v>1.137</v>
      </c>
      <c r="H13" s="9" t="n">
        <f aca="false">H9-0.043</f>
        <v>12.607</v>
      </c>
      <c r="I13" s="9" t="n">
        <f aca="false">I9-0.043</f>
        <v>12.407</v>
      </c>
      <c r="J13" s="9" t="n">
        <f aca="false">J9-0.043</f>
        <v>12.197</v>
      </c>
      <c r="K13" s="9" t="n">
        <f aca="false">K9-0.043</f>
        <v>12.017</v>
      </c>
      <c r="L13" s="9" t="n">
        <f aca="false">L9-0.043</f>
        <v>11.847</v>
      </c>
    </row>
    <row r="14" s="10" customFormat="true" ht="15.85" hidden="false" customHeight="true" outlineLevel="0" collapsed="false">
      <c r="A14" s="11" t="n">
        <v>30</v>
      </c>
      <c r="B14" s="12" t="n">
        <v>-1.1</v>
      </c>
      <c r="C14" s="13" t="n">
        <f aca="false">C9+0.021</f>
        <v>1.286</v>
      </c>
      <c r="D14" s="13" t="n">
        <f aca="false">D9+0.021</f>
        <v>1.246</v>
      </c>
      <c r="E14" s="13" t="n">
        <f aca="false">E9+0.021</f>
        <v>1.211</v>
      </c>
      <c r="F14" s="13" t="n">
        <f aca="false">F9+0.021</f>
        <v>1.176</v>
      </c>
      <c r="G14" s="13" t="n">
        <f aca="false">G9+0.021</f>
        <v>1.141</v>
      </c>
      <c r="H14" s="13" t="n">
        <f aca="false">H9-0.061</f>
        <v>12.589</v>
      </c>
      <c r="I14" s="13" t="n">
        <f aca="false">I9-0.061</f>
        <v>12.389</v>
      </c>
      <c r="J14" s="13" t="n">
        <f aca="false">J9-0.061</f>
        <v>12.179</v>
      </c>
      <c r="K14" s="13" t="n">
        <f aca="false">K9-0.061</f>
        <v>11.999</v>
      </c>
      <c r="L14" s="13" t="n">
        <f aca="false">L9-0.061</f>
        <v>11.829</v>
      </c>
    </row>
    <row r="15" s="10" customFormat="true" ht="15.85" hidden="false" customHeight="true" outlineLevel="0" collapsed="false">
      <c r="A15" s="7" t="n">
        <v>20</v>
      </c>
      <c r="B15" s="8" t="n">
        <v>-6.7</v>
      </c>
      <c r="C15" s="9" t="n">
        <f aca="false">C9+0.023</f>
        <v>1.288</v>
      </c>
      <c r="D15" s="9" t="n">
        <f aca="false">D9+0.023</f>
        <v>1.248</v>
      </c>
      <c r="E15" s="9" t="n">
        <f aca="false">E9+0.023</f>
        <v>1.213</v>
      </c>
      <c r="F15" s="9" t="n">
        <f aca="false">F9+0.023</f>
        <v>1.178</v>
      </c>
      <c r="G15" s="9" t="n">
        <f aca="false">G9+0.023</f>
        <v>1.143</v>
      </c>
      <c r="H15" s="9" t="n">
        <f aca="false">H9-0.083</f>
        <v>12.567</v>
      </c>
      <c r="I15" s="9" t="n">
        <f aca="false">I9-0.083</f>
        <v>12.367</v>
      </c>
      <c r="J15" s="9" t="n">
        <f aca="false">J9-0.083</f>
        <v>12.157</v>
      </c>
      <c r="K15" s="9" t="n">
        <f aca="false">K9-0.083</f>
        <v>11.977</v>
      </c>
      <c r="L15" s="9" t="n">
        <f aca="false">L9-0.083</f>
        <v>11.807</v>
      </c>
    </row>
    <row r="16" s="10" customFormat="true" ht="15.85" hidden="false" customHeight="true" outlineLevel="0" collapsed="false">
      <c r="A16" s="11" t="n">
        <v>10</v>
      </c>
      <c r="B16" s="12" t="n">
        <v>-12.2</v>
      </c>
      <c r="C16" s="13" t="n">
        <f aca="false">C9+0.029</f>
        <v>1.294</v>
      </c>
      <c r="D16" s="13" t="n">
        <f aca="false">D9+0.029</f>
        <v>1.254</v>
      </c>
      <c r="E16" s="13" t="n">
        <f aca="false">E9+0.029</f>
        <v>1.219</v>
      </c>
      <c r="F16" s="13" t="n">
        <f aca="false">F9+0.029</f>
        <v>1.184</v>
      </c>
      <c r="G16" s="13" t="n">
        <f aca="false">G9+0.029</f>
        <v>1.149</v>
      </c>
      <c r="H16" s="13" t="n">
        <f aca="false">H9-0.107</f>
        <v>12.543</v>
      </c>
      <c r="I16" s="13" t="n">
        <f aca="false">I9-0.107</f>
        <v>12.343</v>
      </c>
      <c r="J16" s="13" t="n">
        <f aca="false">J9-0.107</f>
        <v>12.133</v>
      </c>
      <c r="K16" s="13" t="n">
        <f aca="false">K9-0.107</f>
        <v>11.953</v>
      </c>
      <c r="L16" s="13" t="n">
        <f aca="false">L9-0.107</f>
        <v>11.783</v>
      </c>
    </row>
    <row r="17" s="10" customFormat="true" ht="15.85" hidden="false" customHeight="true" outlineLevel="0" collapsed="false">
      <c r="A17" s="7" t="n">
        <v>0</v>
      </c>
      <c r="B17" s="8" t="n">
        <v>-17.8</v>
      </c>
      <c r="C17" s="9" t="n">
        <f aca="false">C9+0.033</f>
        <v>1.298</v>
      </c>
      <c r="D17" s="9" t="n">
        <f aca="false">D9+0.033</f>
        <v>1.258</v>
      </c>
      <c r="E17" s="9" t="n">
        <f aca="false">E9+0.033</f>
        <v>1.223</v>
      </c>
      <c r="F17" s="9" t="n">
        <f aca="false">F9+0.033</f>
        <v>1.188</v>
      </c>
      <c r="G17" s="9" t="n">
        <f aca="false">G9+0.033</f>
        <v>1.153</v>
      </c>
      <c r="H17" s="9" t="n">
        <f aca="false">H9-0.135</f>
        <v>12.515</v>
      </c>
      <c r="I17" s="9" t="n">
        <f aca="false">I9-0.135</f>
        <v>12.315</v>
      </c>
      <c r="J17" s="9" t="n">
        <f aca="false">J9-0.135</f>
        <v>12.105</v>
      </c>
      <c r="K17" s="9" t="n">
        <f aca="false">K9-0.135</f>
        <v>11.925</v>
      </c>
      <c r="L17" s="9" t="n">
        <f aca="false">L9-0.135</f>
        <v>11.755</v>
      </c>
    </row>
    <row r="18" customFormat="false" ht="12.75" hidden="false" customHeight="false" outlineLevel="0" collapsed="false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customFormat="false" ht="33.7" hidden="false" customHeight="true" outlineLevel="0" collapsed="false">
      <c r="A19" s="19" t="s">
        <v>1</v>
      </c>
      <c r="B19" s="19"/>
      <c r="C19" s="19" t="s">
        <v>14</v>
      </c>
      <c r="D19" s="19"/>
      <c r="E19" s="19"/>
      <c r="F19" s="19"/>
      <c r="G19" s="19"/>
      <c r="H19" s="19" t="s">
        <v>15</v>
      </c>
      <c r="I19" s="19"/>
      <c r="J19" s="19"/>
      <c r="K19" s="19"/>
      <c r="L19" s="19"/>
    </row>
    <row r="20" customFormat="false" ht="15.65" hidden="false" customHeight="true" outlineLevel="0" collapsed="false">
      <c r="A20" s="19"/>
      <c r="B20" s="19"/>
      <c r="C20" s="5" t="s">
        <v>4</v>
      </c>
      <c r="D20" s="5"/>
      <c r="E20" s="5"/>
      <c r="F20" s="5"/>
      <c r="G20" s="5"/>
      <c r="H20" s="5" t="s">
        <v>5</v>
      </c>
      <c r="I20" s="5"/>
      <c r="J20" s="5"/>
      <c r="K20" s="5"/>
      <c r="L20" s="5"/>
    </row>
    <row r="21" customFormat="false" ht="31.3" hidden="false" customHeight="true" outlineLevel="0" collapsed="false">
      <c r="A21" s="6" t="s">
        <v>6</v>
      </c>
      <c r="B21" s="6" t="s">
        <v>7</v>
      </c>
      <c r="C21" s="6" t="s">
        <v>8</v>
      </c>
      <c r="D21" s="6" t="s">
        <v>9</v>
      </c>
      <c r="E21" s="6" t="s">
        <v>10</v>
      </c>
      <c r="F21" s="6" t="s">
        <v>11</v>
      </c>
      <c r="G21" s="6" t="s">
        <v>12</v>
      </c>
      <c r="H21" s="6" t="s">
        <v>8</v>
      </c>
      <c r="I21" s="6" t="s">
        <v>9</v>
      </c>
      <c r="J21" s="6" t="s">
        <v>10</v>
      </c>
      <c r="K21" s="6" t="s">
        <v>11</v>
      </c>
      <c r="L21" s="6" t="s">
        <v>12</v>
      </c>
    </row>
    <row r="22" customFormat="false" ht="15.85" hidden="false" customHeight="true" outlineLevel="0" collapsed="false">
      <c r="A22" s="7" t="s">
        <v>13</v>
      </c>
      <c r="B22" s="8" t="n">
        <v>48.9</v>
      </c>
      <c r="C22" s="9" t="n">
        <f aca="false">C26-0.018</f>
        <v>1.262</v>
      </c>
      <c r="D22" s="9" t="n">
        <f aca="false">D26-0.018</f>
        <v>1.222</v>
      </c>
      <c r="E22" s="9" t="n">
        <f aca="false">E26-0.018</f>
        <v>1.187</v>
      </c>
      <c r="F22" s="9" t="n">
        <f aca="false">F26-0.018</f>
        <v>1.152</v>
      </c>
      <c r="G22" s="9" t="n">
        <f aca="false">G26-0.018</f>
        <v>1.117</v>
      </c>
      <c r="H22" s="9" t="n">
        <f aca="false">H26+0.015</f>
        <v>12.815</v>
      </c>
      <c r="I22" s="9" t="n">
        <f aca="false">I26+0.013</f>
        <v>12.613</v>
      </c>
      <c r="J22" s="9" t="n">
        <f aca="false">J26+0.013</f>
        <v>12.313</v>
      </c>
      <c r="K22" s="9" t="n">
        <f aca="false">K26+0.013</f>
        <v>12.013</v>
      </c>
      <c r="L22" s="9" t="n">
        <f aca="false">L26+0.013</f>
        <v>11.813</v>
      </c>
    </row>
    <row r="23" customFormat="false" ht="15.85" hidden="false" customHeight="true" outlineLevel="0" collapsed="false">
      <c r="A23" s="11" t="n">
        <v>110</v>
      </c>
      <c r="B23" s="12" t="n">
        <v>43.3</v>
      </c>
      <c r="C23" s="13" t="n">
        <f aca="false">C26-0.014</f>
        <v>1.266</v>
      </c>
      <c r="D23" s="13" t="n">
        <f aca="false">D26-0.014</f>
        <v>1.226</v>
      </c>
      <c r="E23" s="13" t="n">
        <f aca="false">E26-0.014</f>
        <v>1.191</v>
      </c>
      <c r="F23" s="13" t="n">
        <f aca="false">F26-0.014</f>
        <v>1.156</v>
      </c>
      <c r="G23" s="13" t="n">
        <f aca="false">G26-0.014</f>
        <v>1.121</v>
      </c>
      <c r="H23" s="13" t="n">
        <f aca="false">H26+0.013</f>
        <v>12.813</v>
      </c>
      <c r="I23" s="13" t="n">
        <f aca="false">I26+0.011</f>
        <v>12.611</v>
      </c>
      <c r="J23" s="13" t="n">
        <f aca="false">J26+0.011</f>
        <v>12.311</v>
      </c>
      <c r="K23" s="13" t="n">
        <f aca="false">K26+0.011</f>
        <v>12.011</v>
      </c>
      <c r="L23" s="13" t="n">
        <f aca="false">L26+0.011</f>
        <v>11.811</v>
      </c>
    </row>
    <row r="24" customFormat="false" ht="15.85" hidden="false" customHeight="true" outlineLevel="0" collapsed="false">
      <c r="A24" s="7" t="n">
        <v>100</v>
      </c>
      <c r="B24" s="8" t="n">
        <v>37.8</v>
      </c>
      <c r="C24" s="9" t="n">
        <f aca="false">C26-0.01</f>
        <v>1.27</v>
      </c>
      <c r="D24" s="9" t="n">
        <f aca="false">D26-0.01</f>
        <v>1.23</v>
      </c>
      <c r="E24" s="9" t="n">
        <f aca="false">E26-0.01</f>
        <v>1.195</v>
      </c>
      <c r="F24" s="9" t="n">
        <f aca="false">F26-0.01</f>
        <v>1.16</v>
      </c>
      <c r="G24" s="9" t="n">
        <f aca="false">G26-0.01</f>
        <v>1.125</v>
      </c>
      <c r="H24" s="9" t="n">
        <f aca="false">H26+0.01</f>
        <v>12.81</v>
      </c>
      <c r="I24" s="9" t="n">
        <f aca="false">I26+0.008</f>
        <v>12.608</v>
      </c>
      <c r="J24" s="9" t="n">
        <f aca="false">J26+0.008</f>
        <v>12.308</v>
      </c>
      <c r="K24" s="9" t="n">
        <f aca="false">K26+0.008</f>
        <v>12.008</v>
      </c>
      <c r="L24" s="9" t="n">
        <f aca="false">L26+0.008</f>
        <v>11.808</v>
      </c>
    </row>
    <row r="25" customFormat="false" ht="15.85" hidden="false" customHeight="true" outlineLevel="0" collapsed="false">
      <c r="A25" s="11" t="n">
        <v>90</v>
      </c>
      <c r="B25" s="12" t="n">
        <v>32.2</v>
      </c>
      <c r="C25" s="13" t="n">
        <f aca="false">C26-0.006</f>
        <v>1.274</v>
      </c>
      <c r="D25" s="13" t="n">
        <f aca="false">D26-0.006</f>
        <v>1.234</v>
      </c>
      <c r="E25" s="13" t="n">
        <f aca="false">E26-0.006</f>
        <v>1.199</v>
      </c>
      <c r="F25" s="13" t="n">
        <f aca="false">F26-0.006</f>
        <v>1.164</v>
      </c>
      <c r="G25" s="13" t="n">
        <f aca="false">G26-0.006</f>
        <v>1.129</v>
      </c>
      <c r="H25" s="13" t="n">
        <f aca="false">H26+0.007</f>
        <v>12.807</v>
      </c>
      <c r="I25" s="13" t="n">
        <f aca="false">I26+0.005</f>
        <v>12.605</v>
      </c>
      <c r="J25" s="13" t="n">
        <f aca="false">J26+0.005</f>
        <v>12.305</v>
      </c>
      <c r="K25" s="13" t="n">
        <f aca="false">K26+0.005</f>
        <v>12.005</v>
      </c>
      <c r="L25" s="13" t="n">
        <f aca="false">L26+0.005</f>
        <v>11.805</v>
      </c>
    </row>
    <row r="26" customFormat="false" ht="15.85" hidden="false" customHeight="true" outlineLevel="0" collapsed="false">
      <c r="A26" s="14" t="n">
        <v>77</v>
      </c>
      <c r="B26" s="15" t="n">
        <v>25</v>
      </c>
      <c r="C26" s="16" t="n">
        <f aca="false">1.265+0.015</f>
        <v>1.28</v>
      </c>
      <c r="D26" s="16" t="n">
        <f aca="false">1.225+0.015</f>
        <v>1.24</v>
      </c>
      <c r="E26" s="16" t="n">
        <f aca="false">1.19+0.015</f>
        <v>1.205</v>
      </c>
      <c r="F26" s="16" t="n">
        <f aca="false">1.155+0.015</f>
        <v>1.17</v>
      </c>
      <c r="G26" s="16" t="n">
        <f aca="false">1.12+0.015</f>
        <v>1.135</v>
      </c>
      <c r="H26" s="16" t="n">
        <v>12.8</v>
      </c>
      <c r="I26" s="16" t="n">
        <v>12.6</v>
      </c>
      <c r="J26" s="16" t="n">
        <v>12.3</v>
      </c>
      <c r="K26" s="16" t="n">
        <v>12</v>
      </c>
      <c r="L26" s="16" t="n">
        <v>11.8</v>
      </c>
    </row>
    <row r="27" customFormat="false" ht="15.85" hidden="false" customHeight="true" outlineLevel="0" collapsed="false">
      <c r="A27" s="11" t="n">
        <v>70</v>
      </c>
      <c r="B27" s="12" t="n">
        <v>21.1</v>
      </c>
      <c r="C27" s="13" t="n">
        <f aca="false">C26+0.004</f>
        <v>1.284</v>
      </c>
      <c r="D27" s="13" t="n">
        <f aca="false">D26+0.004</f>
        <v>1.244</v>
      </c>
      <c r="E27" s="13" t="n">
        <f aca="false">E26+0.004</f>
        <v>1.209</v>
      </c>
      <c r="F27" s="13" t="n">
        <f aca="false">F26+0.004</f>
        <v>1.174</v>
      </c>
      <c r="G27" s="13" t="n">
        <f aca="false">G26+0.004</f>
        <v>1.139</v>
      </c>
      <c r="H27" s="13" t="n">
        <f aca="false">H26-0.008</f>
        <v>12.792</v>
      </c>
      <c r="I27" s="13" t="n">
        <f aca="false">I26-0.008</f>
        <v>12.592</v>
      </c>
      <c r="J27" s="13" t="n">
        <f aca="false">J26-0.008</f>
        <v>12.292</v>
      </c>
      <c r="K27" s="13" t="n">
        <f aca="false">K26-0.008</f>
        <v>11.992</v>
      </c>
      <c r="L27" s="13" t="n">
        <f aca="false">L26-0.008</f>
        <v>11.792</v>
      </c>
    </row>
    <row r="28" customFormat="false" ht="15.85" hidden="false" customHeight="true" outlineLevel="0" collapsed="false">
      <c r="A28" s="7" t="n">
        <v>60</v>
      </c>
      <c r="B28" s="8" t="n">
        <v>15.6</v>
      </c>
      <c r="C28" s="9" t="n">
        <f aca="false">C26+0.008</f>
        <v>1.288</v>
      </c>
      <c r="D28" s="9" t="n">
        <f aca="false">D26+0.008</f>
        <v>1.248</v>
      </c>
      <c r="E28" s="9" t="n">
        <f aca="false">E26+0.008</f>
        <v>1.213</v>
      </c>
      <c r="F28" s="9" t="n">
        <f aca="false">F26+0.008</f>
        <v>1.178</v>
      </c>
      <c r="G28" s="9" t="n">
        <f aca="false">G26+0.008</f>
        <v>1.143</v>
      </c>
      <c r="H28" s="9" t="n">
        <f aca="false">H26-0.017</f>
        <v>12.783</v>
      </c>
      <c r="I28" s="9" t="n">
        <f aca="false">I26-0.017</f>
        <v>12.583</v>
      </c>
      <c r="J28" s="9" t="n">
        <f aca="false">J26-0.017</f>
        <v>12.283</v>
      </c>
      <c r="K28" s="9" t="n">
        <f aca="false">K26-0.017</f>
        <v>11.983</v>
      </c>
      <c r="L28" s="9" t="n">
        <f aca="false">L26-0.017</f>
        <v>11.783</v>
      </c>
    </row>
    <row r="29" customFormat="false" ht="15.85" hidden="false" customHeight="true" outlineLevel="0" collapsed="false">
      <c r="A29" s="11" t="n">
        <v>50</v>
      </c>
      <c r="B29" s="12" t="n">
        <v>10</v>
      </c>
      <c r="C29" s="13" t="n">
        <f aca="false">C26+0.012</f>
        <v>1.292</v>
      </c>
      <c r="D29" s="13" t="n">
        <f aca="false">D26+0.012</f>
        <v>1.252</v>
      </c>
      <c r="E29" s="13" t="n">
        <f aca="false">E26+0.012</f>
        <v>1.217</v>
      </c>
      <c r="F29" s="13" t="n">
        <f aca="false">F26+0.012</f>
        <v>1.182</v>
      </c>
      <c r="G29" s="13" t="n">
        <f aca="false">G26+0.012</f>
        <v>1.147</v>
      </c>
      <c r="H29" s="13" t="n">
        <f aca="false">H26-0.029</f>
        <v>12.771</v>
      </c>
      <c r="I29" s="13" t="n">
        <f aca="false">I26-0.029</f>
        <v>12.571</v>
      </c>
      <c r="J29" s="13" t="n">
        <f aca="false">J26-0.029</f>
        <v>12.271</v>
      </c>
      <c r="K29" s="13" t="n">
        <f aca="false">K26-0.029</f>
        <v>11.971</v>
      </c>
      <c r="L29" s="13" t="n">
        <f aca="false">L26-0.029</f>
        <v>11.771</v>
      </c>
    </row>
    <row r="30" customFormat="false" ht="15.85" hidden="false" customHeight="true" outlineLevel="0" collapsed="false">
      <c r="A30" s="7" t="n">
        <v>40</v>
      </c>
      <c r="B30" s="8" t="n">
        <v>4.4</v>
      </c>
      <c r="C30" s="9" t="n">
        <f aca="false">C26+0.016</f>
        <v>1.296</v>
      </c>
      <c r="D30" s="9" t="n">
        <f aca="false">D26+0.016</f>
        <v>1.256</v>
      </c>
      <c r="E30" s="9" t="n">
        <f aca="false">E26+0.016</f>
        <v>1.221</v>
      </c>
      <c r="F30" s="9" t="n">
        <f aca="false">F26+0.016</f>
        <v>1.186</v>
      </c>
      <c r="G30" s="9" t="n">
        <f aca="false">G26+0.016</f>
        <v>1.151</v>
      </c>
      <c r="H30" s="9" t="n">
        <f aca="false">H26-0.045</f>
        <v>12.755</v>
      </c>
      <c r="I30" s="9" t="n">
        <f aca="false">I26-0.045</f>
        <v>12.555</v>
      </c>
      <c r="J30" s="9" t="n">
        <f aca="false">J26-0.045</f>
        <v>12.255</v>
      </c>
      <c r="K30" s="9" t="n">
        <f aca="false">K26-0.045</f>
        <v>11.955</v>
      </c>
      <c r="L30" s="9" t="n">
        <f aca="false">L26-0.045</f>
        <v>11.755</v>
      </c>
    </row>
    <row r="31" customFormat="false" ht="15.85" hidden="false" customHeight="true" outlineLevel="0" collapsed="false">
      <c r="A31" s="11" t="n">
        <v>30</v>
      </c>
      <c r="B31" s="12" t="n">
        <v>-1.1</v>
      </c>
      <c r="C31" s="13" t="n">
        <f aca="false">C26+0.02</f>
        <v>1.3</v>
      </c>
      <c r="D31" s="13" t="n">
        <f aca="false">D26+0.02</f>
        <v>1.26</v>
      </c>
      <c r="E31" s="13" t="n">
        <f aca="false">E26+0.02</f>
        <v>1.225</v>
      </c>
      <c r="F31" s="13" t="n">
        <f aca="false">F26+0.02</f>
        <v>1.19</v>
      </c>
      <c r="G31" s="13" t="n">
        <f aca="false">G26+0.02</f>
        <v>1.155</v>
      </c>
      <c r="H31" s="13" t="n">
        <f aca="false">H26-0.063</f>
        <v>12.737</v>
      </c>
      <c r="I31" s="13" t="n">
        <f aca="false">I26-0.063</f>
        <v>12.537</v>
      </c>
      <c r="J31" s="13" t="n">
        <f aca="false">J26-0.063</f>
        <v>12.237</v>
      </c>
      <c r="K31" s="13" t="n">
        <f aca="false">K26-0.063</f>
        <v>11.937</v>
      </c>
      <c r="L31" s="13" t="n">
        <f aca="false">L26-0.063</f>
        <v>11.737</v>
      </c>
    </row>
    <row r="32" customFormat="false" ht="15.85" hidden="false" customHeight="true" outlineLevel="0" collapsed="false">
      <c r="A32" s="7" t="n">
        <v>20</v>
      </c>
      <c r="B32" s="8" t="n">
        <v>-6.7</v>
      </c>
      <c r="C32" s="9" t="n">
        <f aca="false">C26+0.024</f>
        <v>1.304</v>
      </c>
      <c r="D32" s="9" t="n">
        <f aca="false">D26+0.024</f>
        <v>1.264</v>
      </c>
      <c r="E32" s="9" t="n">
        <f aca="false">E26+0.024</f>
        <v>1.229</v>
      </c>
      <c r="F32" s="9" t="n">
        <f aca="false">F26+0.024</f>
        <v>1.194</v>
      </c>
      <c r="G32" s="9" t="n">
        <f aca="false">G26+0.024</f>
        <v>1.159</v>
      </c>
      <c r="H32" s="9" t="n">
        <f aca="false">H26-0.085</f>
        <v>12.715</v>
      </c>
      <c r="I32" s="9" t="n">
        <f aca="false">I26-0.085</f>
        <v>12.515</v>
      </c>
      <c r="J32" s="9" t="n">
        <f aca="false">J26-0.085</f>
        <v>12.215</v>
      </c>
      <c r="K32" s="9" t="n">
        <f aca="false">K26-0.085</f>
        <v>11.915</v>
      </c>
      <c r="L32" s="9" t="n">
        <f aca="false">L26-0.085</f>
        <v>11.715</v>
      </c>
    </row>
    <row r="33" customFormat="false" ht="15.85" hidden="false" customHeight="true" outlineLevel="0" collapsed="false">
      <c r="A33" s="11" t="n">
        <v>10</v>
      </c>
      <c r="B33" s="12" t="n">
        <v>-12.2</v>
      </c>
      <c r="C33" s="13" t="n">
        <f aca="false">C26+0.028</f>
        <v>1.308</v>
      </c>
      <c r="D33" s="13" t="n">
        <f aca="false">D26+0.028</f>
        <v>1.268</v>
      </c>
      <c r="E33" s="13" t="n">
        <f aca="false">E26+0.028</f>
        <v>1.233</v>
      </c>
      <c r="F33" s="13" t="n">
        <f aca="false">F26+0.028</f>
        <v>1.198</v>
      </c>
      <c r="G33" s="13" t="n">
        <f aca="false">G26+0.028</f>
        <v>1.163</v>
      </c>
      <c r="H33" s="13" t="n">
        <f aca="false">H26-0.109</f>
        <v>12.691</v>
      </c>
      <c r="I33" s="13" t="n">
        <f aca="false">I26-0.109</f>
        <v>12.491</v>
      </c>
      <c r="J33" s="13" t="n">
        <f aca="false">J26-0.109</f>
        <v>12.191</v>
      </c>
      <c r="K33" s="13" t="n">
        <f aca="false">K26-0.109</f>
        <v>11.891</v>
      </c>
      <c r="L33" s="13" t="n">
        <f aca="false">L26-0.109</f>
        <v>11.691</v>
      </c>
    </row>
    <row r="34" customFormat="false" ht="15.85" hidden="false" customHeight="true" outlineLevel="0" collapsed="false">
      <c r="A34" s="7" t="n">
        <v>0</v>
      </c>
      <c r="B34" s="8" t="n">
        <v>-17.8</v>
      </c>
      <c r="C34" s="9" t="n">
        <f aca="false">C26+0.032</f>
        <v>1.312</v>
      </c>
      <c r="D34" s="9" t="n">
        <f aca="false">D26+0.032</f>
        <v>1.272</v>
      </c>
      <c r="E34" s="9" t="n">
        <f aca="false">E26+0.032</f>
        <v>1.237</v>
      </c>
      <c r="F34" s="9" t="n">
        <f aca="false">F26+0.032</f>
        <v>1.202</v>
      </c>
      <c r="G34" s="9" t="n">
        <f aca="false">G26+0.032</f>
        <v>1.167</v>
      </c>
      <c r="H34" s="9" t="n">
        <f aca="false">H26-0.135</f>
        <v>12.665</v>
      </c>
      <c r="I34" s="9" t="n">
        <f aca="false">I26-0.135</f>
        <v>12.465</v>
      </c>
      <c r="J34" s="9" t="n">
        <f aca="false">J26-0.135</f>
        <v>12.165</v>
      </c>
      <c r="K34" s="9" t="n">
        <f aca="false">K26-0.135</f>
        <v>11.865</v>
      </c>
      <c r="L34" s="9" t="n">
        <f aca="false">L26-0.135</f>
        <v>11.665</v>
      </c>
    </row>
    <row r="36" customFormat="false" ht="18.05" hidden="false" customHeight="false" outlineLevel="0" collapsed="false">
      <c r="A36" s="20" t="s">
        <v>16</v>
      </c>
    </row>
    <row r="39" customFormat="false" ht="16.65" hidden="false" customHeight="false" outlineLevel="0" collapsed="false"/>
  </sheetData>
  <mergeCells count="11">
    <mergeCell ref="A1:L1"/>
    <mergeCell ref="A2:B3"/>
    <mergeCell ref="C2:L2"/>
    <mergeCell ref="C3:G3"/>
    <mergeCell ref="H3:L3"/>
    <mergeCell ref="A18:L18"/>
    <mergeCell ref="A19:B20"/>
    <mergeCell ref="C19:G19"/>
    <mergeCell ref="H19:L19"/>
    <mergeCell ref="C20:G20"/>
    <mergeCell ref="H20:L20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8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34497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lastPrinted>2013-04-14T06:14:13Z</cp:lastPrinted>
  <dcterms:modified xsi:type="dcterms:W3CDTF">2017-10-02T05:14:28Z</dcterms:modified>
  <cp:revision>9</cp:revision>
  <dc:subject/>
  <dc:title/>
</cp:coreProperties>
</file>